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4565" windowHeight="11130" activeTab="0"/>
  </bookViews>
  <sheets>
    <sheet name="к исх ХМАО" sheetId="1" r:id="rId1"/>
  </sheets>
  <definedNames/>
  <calcPr fullCalcOnLoad="1"/>
</workbook>
</file>

<file path=xl/comments1.xml><?xml version="1.0" encoding="utf-8"?>
<comments xmlns="http://schemas.openxmlformats.org/spreadsheetml/2006/main">
  <authors>
    <author>Червонная </author>
  </authors>
  <commentList>
    <comment ref="N35" authorId="0">
      <text>
        <r>
          <rPr>
            <b/>
            <sz val="8"/>
            <rFont val="Tahoma"/>
            <family val="2"/>
          </rPr>
          <t>Червонная :</t>
        </r>
        <r>
          <rPr>
            <sz val="8"/>
            <rFont val="Tahoma"/>
            <family val="2"/>
          </rPr>
          <t xml:space="preserve">
зар 15, стр 3</t>
        </r>
      </text>
    </comment>
  </commentList>
</comments>
</file>

<file path=xl/sharedStrings.xml><?xml version="1.0" encoding="utf-8"?>
<sst xmlns="http://schemas.openxmlformats.org/spreadsheetml/2006/main" count="63" uniqueCount="51">
  <si>
    <t>Ханты – Мансийский   автономный   округ-Югра</t>
  </si>
  <si>
    <t>город  Мегион</t>
  </si>
  <si>
    <t>Муниципальное   унитарное   предприятие</t>
  </si>
  <si>
    <t>«ТЕПЛОВОДОКАНАЛ»</t>
  </si>
  <si>
    <t>Группа строений</t>
  </si>
  <si>
    <t>Категоря строений  по типу ограждающих конструкций</t>
  </si>
  <si>
    <t>Этажность</t>
  </si>
  <si>
    <t xml:space="preserve"> Площадь м2 </t>
  </si>
  <si>
    <t>Теплопотребление в год, Гкал</t>
  </si>
  <si>
    <t>Норматив,                           Гкал/м кв в мес</t>
  </si>
  <si>
    <t xml:space="preserve"> Жилые дома из железобетонных  панелей</t>
  </si>
  <si>
    <t>5-6-9-10</t>
  </si>
  <si>
    <t xml:space="preserve"> Кирпичные жилые дома</t>
  </si>
  <si>
    <t xml:space="preserve"> 5-6</t>
  </si>
  <si>
    <t>Жилые дома из железобетонных блоков и панелей</t>
  </si>
  <si>
    <t xml:space="preserve"> 2-3</t>
  </si>
  <si>
    <t>Мегион Жилые дома из железобетонных блоков и панелей</t>
  </si>
  <si>
    <t>Высокий  Жилые дома из железобетонных блоков и панелей</t>
  </si>
  <si>
    <t>Жилые дома  из арбоблоков и плит, из кирпича, из деревянных  конструкций</t>
  </si>
  <si>
    <t>Мегион Жилые дома  из арбоблоков и плит, из кирпича, из деревянных  конструкций</t>
  </si>
  <si>
    <t>Высокий Жилые дома  из арбоблоков и плит, из кирпича, из деревянных  конструкций</t>
  </si>
  <si>
    <t xml:space="preserve"> 1-2</t>
  </si>
  <si>
    <t>Мегион Малосемейные общежития коридорного и секционного  типа с  местами общего пользования без ГВС</t>
  </si>
  <si>
    <t>Высокий Малосемейные общежития коридорного и секционного  типа с  местами общего пользования без ГВС</t>
  </si>
  <si>
    <t>Мегион Малосемейные общежития коридорного и секционного  типа с  местами общего пользования с ГВС</t>
  </si>
  <si>
    <t>Высокий Малосемейные общежития коридорного и секционного  типа с  местами общего пользования с  ГВС</t>
  </si>
  <si>
    <t>Балочный фонд</t>
  </si>
  <si>
    <t>Мегион Балочный фонд</t>
  </si>
  <si>
    <t>Высокий Балочный фонд</t>
  </si>
  <si>
    <t>Мегион Одноэтажн жилые дома без ГВС</t>
  </si>
  <si>
    <t>Высокий Одноэтажные жилые дома без ГВС</t>
  </si>
  <si>
    <t>Жилые дома из железобетонных конструкций с местными теплообменниками</t>
  </si>
  <si>
    <t xml:space="preserve"> Мегион Жилые дома из железобетонных конструкций с местными теплообменниками</t>
  </si>
  <si>
    <t xml:space="preserve"> Высокий  Жилые дома из железобетонных конструкций с местными теплообменниками</t>
  </si>
  <si>
    <t>МЕГИОН</t>
  </si>
  <si>
    <t>ВЫСОКИЙ</t>
  </si>
  <si>
    <t>Мегион</t>
  </si>
  <si>
    <t>Высокий</t>
  </si>
  <si>
    <t>Малосемейные общежития коридорного и секционного  типа с  местами общего пользования без горячего водоснабжения</t>
  </si>
  <si>
    <t>Малосемейные общежития коридорного и секционного  типа с  местами общего пользования с горячим водоснабжением</t>
  </si>
  <si>
    <t>Одноэтажные жилые дома без горячего водоснабжения</t>
  </si>
  <si>
    <t xml:space="preserve"> 3.1</t>
  </si>
  <si>
    <t xml:space="preserve"> 3.2</t>
  </si>
  <si>
    <t>г.Мегион</t>
  </si>
  <si>
    <t>пгт Высокий</t>
  </si>
  <si>
    <t>муниципальное образование г.Мегион</t>
  </si>
  <si>
    <t>НОРМАТИВЫ</t>
  </si>
  <si>
    <t xml:space="preserve"> ПОТРЕБЛЕНИЯ ТЕПЛОВОЙ ЭНЕРГИИ НА ОТОПЛЕНИЕ ЖИЛОГО ФОНДА  ДЛЯ НАСЕЛЕНИЯ ГОРОДСКОГО ОКРУГА ГОРОД МЕГИОН (МЕГИОН+ВЫСОКИЙ) </t>
  </si>
  <si>
    <t xml:space="preserve">               Для равномерного распределения затрат по теплоснабжению нормативы на отопление 1 м2 жилого фонда установлены в размере 1/12 годового объема теплоэнергии</t>
  </si>
  <si>
    <t>Приложение  к исх  №1047 от 17.02.2012г.</t>
  </si>
  <si>
    <t>Средний норматив по муниципальному образованию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</si>
</sst>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0"/>
    <numFmt numFmtId="166" formatCode="#,##0.0"/>
    <numFmt numFmtId="167" formatCode="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 CE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167" fontId="1" fillId="33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/>
    </xf>
    <xf numFmtId="3" fontId="8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 horizontal="center"/>
    </xf>
    <xf numFmtId="164" fontId="10" fillId="0" borderId="12" xfId="0" applyNumberFormat="1" applyFont="1" applyBorder="1" applyAlignment="1">
      <alignment/>
    </xf>
    <xf numFmtId="16" fontId="14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4" fillId="33" borderId="12" xfId="0" applyFont="1" applyFill="1" applyBorder="1" applyAlignment="1">
      <alignment horizontal="center"/>
    </xf>
    <xf numFmtId="3" fontId="10" fillId="33" borderId="12" xfId="0" applyNumberFormat="1" applyFont="1" applyFill="1" applyBorder="1" applyAlignment="1">
      <alignment horizontal="center"/>
    </xf>
    <xf numFmtId="164" fontId="10" fillId="33" borderId="12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3" fontId="10" fillId="34" borderId="12" xfId="0" applyNumberFormat="1" applyFont="1" applyFill="1" applyBorder="1" applyAlignment="1">
      <alignment horizontal="center"/>
    </xf>
    <xf numFmtId="164" fontId="10" fillId="34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3" fillId="0" borderId="12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164" fontId="10" fillId="0" borderId="12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1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3"/>
  <sheetViews>
    <sheetView tabSelected="1" zoomScalePageLayoutView="0" workbookViewId="0" topLeftCell="A3">
      <selection activeCell="AB44" sqref="AB44"/>
    </sheetView>
  </sheetViews>
  <sheetFormatPr defaultColWidth="9.00390625" defaultRowHeight="12.75" outlineLevelRow="1" outlineLevelCol="2"/>
  <cols>
    <col min="1" max="1" width="5.25390625" style="1" customWidth="1"/>
    <col min="2" max="2" width="10.375" style="1" customWidth="1"/>
    <col min="3" max="3" width="50.25390625" style="1" customWidth="1"/>
    <col min="4" max="4" width="11.125" style="1" customWidth="1"/>
    <col min="5" max="5" width="9.875" style="1" hidden="1" customWidth="1" outlineLevel="1"/>
    <col min="6" max="6" width="12.75390625" style="1" hidden="1" customWidth="1" outlineLevel="1"/>
    <col min="7" max="7" width="9.875" style="1" hidden="1" customWidth="1" outlineLevel="1"/>
    <col min="8" max="8" width="12.125" style="1" hidden="1" customWidth="1" outlineLevel="1"/>
    <col min="9" max="9" width="9.625" style="1" hidden="1" customWidth="1" outlineLevel="1"/>
    <col min="10" max="10" width="15.875" style="2" hidden="1" customWidth="1" outlineLevel="1"/>
    <col min="11" max="11" width="16.125" style="1" customWidth="1" collapsed="1"/>
    <col min="12" max="12" width="6.375" style="1" hidden="1" customWidth="1" outlineLevel="1"/>
    <col min="13" max="21" width="0" style="1" hidden="1" customWidth="1" outlineLevel="2"/>
    <col min="22" max="22" width="5.00390625" style="1" hidden="1" customWidth="1" outlineLevel="1" collapsed="1"/>
    <col min="23" max="23" width="4.75390625" style="1" hidden="1" customWidth="1" outlineLevel="1"/>
    <col min="24" max="24" width="4.00390625" style="1" hidden="1" customWidth="1" outlineLevel="1"/>
    <col min="25" max="25" width="3.625" style="1" hidden="1" customWidth="1" outlineLevel="1"/>
    <col min="26" max="27" width="0" style="1" hidden="1" customWidth="1" outlineLevel="1"/>
    <col min="28" max="28" width="9.125" style="1" customWidth="1" collapsed="1"/>
    <col min="29" max="16384" width="9.125" style="1" customWidth="1"/>
  </cols>
  <sheetData>
    <row r="1" ht="12.75" hidden="1"/>
    <row r="2" ht="12.75" hidden="1"/>
    <row r="3" spans="3:11" ht="15.75">
      <c r="C3" s="50"/>
      <c r="K3" s="50" t="s">
        <v>49</v>
      </c>
    </row>
    <row r="4" ht="12.75"/>
    <row r="5" spans="2:11" ht="14.25">
      <c r="B5" s="17"/>
      <c r="C5" s="17"/>
      <c r="D5" s="17"/>
      <c r="E5" s="17"/>
      <c r="F5" s="17"/>
      <c r="G5" s="17"/>
      <c r="H5" s="17"/>
      <c r="I5" s="18"/>
      <c r="J5" s="18"/>
      <c r="K5" s="17"/>
    </row>
    <row r="6" spans="2:11" ht="16.5">
      <c r="B6" s="57" t="s">
        <v>0</v>
      </c>
      <c r="C6" s="58"/>
      <c r="D6" s="58"/>
      <c r="E6" s="58"/>
      <c r="F6" s="58"/>
      <c r="G6" s="58"/>
      <c r="H6" s="58"/>
      <c r="I6" s="58"/>
      <c r="J6" s="59"/>
      <c r="K6" s="59"/>
    </row>
    <row r="7" spans="2:11" ht="16.5">
      <c r="B7" s="60" t="s">
        <v>1</v>
      </c>
      <c r="C7" s="61"/>
      <c r="D7" s="61"/>
      <c r="E7" s="61"/>
      <c r="F7" s="61"/>
      <c r="G7" s="61"/>
      <c r="H7" s="61"/>
      <c r="I7" s="61"/>
      <c r="J7" s="62"/>
      <c r="K7" s="62"/>
    </row>
    <row r="8" spans="2:11" ht="16.5">
      <c r="B8" s="57" t="s">
        <v>2</v>
      </c>
      <c r="C8" s="58"/>
      <c r="D8" s="58"/>
      <c r="E8" s="58"/>
      <c r="F8" s="58"/>
      <c r="G8" s="58"/>
      <c r="H8" s="58"/>
      <c r="I8" s="58"/>
      <c r="J8" s="59"/>
      <c r="K8" s="59"/>
    </row>
    <row r="9" spans="2:11" ht="14.25">
      <c r="B9" s="63" t="s">
        <v>3</v>
      </c>
      <c r="C9" s="64"/>
      <c r="D9" s="64"/>
      <c r="E9" s="64"/>
      <c r="F9" s="64"/>
      <c r="G9" s="64"/>
      <c r="H9" s="64"/>
      <c r="I9" s="64"/>
      <c r="J9" s="59"/>
      <c r="K9" s="59"/>
    </row>
    <row r="10" spans="2:11" ht="12.75">
      <c r="B10" s="17"/>
      <c r="C10" s="17"/>
      <c r="D10" s="17"/>
      <c r="E10" s="17"/>
      <c r="F10" s="17"/>
      <c r="G10" s="17"/>
      <c r="H10" s="17"/>
      <c r="I10" s="17"/>
      <c r="J10" s="16"/>
      <c r="K10" s="17"/>
    </row>
    <row r="11" spans="2:11" ht="12.75">
      <c r="B11" s="66" t="s">
        <v>46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2:11" ht="45" customHeight="1">
      <c r="B12" s="70" t="s">
        <v>47</v>
      </c>
      <c r="C12" s="70"/>
      <c r="D12" s="70"/>
      <c r="E12" s="70"/>
      <c r="F12" s="70"/>
      <c r="G12" s="70"/>
      <c r="H12" s="70"/>
      <c r="I12" s="70"/>
      <c r="J12" s="70"/>
      <c r="K12" s="71"/>
    </row>
    <row r="13" spans="2:11" ht="45" customHeight="1">
      <c r="B13" s="51" t="s">
        <v>4</v>
      </c>
      <c r="C13" s="51" t="s">
        <v>5</v>
      </c>
      <c r="D13" s="53" t="s">
        <v>6</v>
      </c>
      <c r="E13" s="51" t="s">
        <v>43</v>
      </c>
      <c r="F13" s="51"/>
      <c r="G13" s="51" t="s">
        <v>44</v>
      </c>
      <c r="H13" s="51"/>
      <c r="I13" s="51" t="s">
        <v>45</v>
      </c>
      <c r="J13" s="51"/>
      <c r="K13" s="55" t="s">
        <v>9</v>
      </c>
    </row>
    <row r="14" spans="2:18" ht="63.75" customHeight="1" collapsed="1">
      <c r="B14" s="52"/>
      <c r="C14" s="52"/>
      <c r="D14" s="54"/>
      <c r="E14" s="24" t="s">
        <v>7</v>
      </c>
      <c r="F14" s="24" t="s">
        <v>8</v>
      </c>
      <c r="G14" s="24" t="s">
        <v>7</v>
      </c>
      <c r="H14" s="24" t="s">
        <v>8</v>
      </c>
      <c r="I14" s="24" t="s">
        <v>7</v>
      </c>
      <c r="J14" s="24" t="s">
        <v>8</v>
      </c>
      <c r="K14" s="56"/>
      <c r="M14" s="1" t="s">
        <v>36</v>
      </c>
      <c r="N14" s="1" t="s">
        <v>37</v>
      </c>
      <c r="Q14" s="1" t="s">
        <v>36</v>
      </c>
      <c r="R14" s="1" t="s">
        <v>37</v>
      </c>
    </row>
    <row r="15" spans="2:16" ht="34.5" customHeight="1">
      <c r="B15" s="25">
        <v>1</v>
      </c>
      <c r="C15" s="26" t="s">
        <v>10</v>
      </c>
      <c r="D15" s="25" t="s">
        <v>11</v>
      </c>
      <c r="E15" s="27">
        <f>486655+3374.3</f>
        <v>490029.3</v>
      </c>
      <c r="F15" s="27">
        <f>106957+741</f>
        <v>107698</v>
      </c>
      <c r="G15" s="27"/>
      <c r="H15" s="27"/>
      <c r="I15" s="27">
        <f aca="true" t="shared" si="0" ref="I15:J17">E15+G15</f>
        <v>490029.3</v>
      </c>
      <c r="J15" s="27">
        <f t="shared" si="0"/>
        <v>107698</v>
      </c>
      <c r="K15" s="28">
        <f>J15/I15/12</f>
        <v>0.0183148912388164</v>
      </c>
      <c r="M15" s="10">
        <f>I15</f>
        <v>490029.3</v>
      </c>
      <c r="N15" s="9"/>
      <c r="O15" s="10">
        <f aca="true" t="shared" si="1" ref="O15:O29">M15+N15</f>
        <v>490029.3</v>
      </c>
      <c r="P15" s="10">
        <f aca="true" t="shared" si="2" ref="P15:P29">O15-I15</f>
        <v>0</v>
      </c>
    </row>
    <row r="16" spans="2:16" ht="34.5" customHeight="1">
      <c r="B16" s="25">
        <v>2</v>
      </c>
      <c r="C16" s="26" t="s">
        <v>12</v>
      </c>
      <c r="D16" s="29" t="s">
        <v>13</v>
      </c>
      <c r="E16" s="27">
        <v>110722.13</v>
      </c>
      <c r="F16" s="27">
        <v>25556</v>
      </c>
      <c r="G16" s="27"/>
      <c r="H16" s="27"/>
      <c r="I16" s="27">
        <f t="shared" si="0"/>
        <v>110722.13</v>
      </c>
      <c r="J16" s="27">
        <f t="shared" si="0"/>
        <v>25556</v>
      </c>
      <c r="K16" s="28">
        <f>J16/I16/12</f>
        <v>0.01923433614099247</v>
      </c>
      <c r="M16" s="10">
        <f>I16</f>
        <v>110722.13</v>
      </c>
      <c r="N16" s="9"/>
      <c r="O16" s="10">
        <f t="shared" si="1"/>
        <v>110722.13</v>
      </c>
      <c r="P16" s="10">
        <f t="shared" si="2"/>
        <v>0</v>
      </c>
    </row>
    <row r="17" spans="2:24" ht="34.5" customHeight="1">
      <c r="B17" s="25">
        <v>3</v>
      </c>
      <c r="C17" s="30" t="s">
        <v>14</v>
      </c>
      <c r="D17" s="25" t="s">
        <v>15</v>
      </c>
      <c r="E17" s="27">
        <v>17428.1</v>
      </c>
      <c r="F17" s="27">
        <v>5482.1</v>
      </c>
      <c r="G17" s="27">
        <v>12603.3</v>
      </c>
      <c r="H17" s="27">
        <v>3964.4</v>
      </c>
      <c r="I17" s="27">
        <f t="shared" si="0"/>
        <v>30031.399999999998</v>
      </c>
      <c r="J17" s="27">
        <f t="shared" si="0"/>
        <v>9446.5</v>
      </c>
      <c r="K17" s="28">
        <f>J17/I17/12</f>
        <v>0.02621284167016301</v>
      </c>
      <c r="L17" s="1">
        <f>E17+G17</f>
        <v>30031.399999999998</v>
      </c>
      <c r="M17" s="13">
        <v>15604.71</v>
      </c>
      <c r="N17" s="10">
        <f>16662.2-2236</f>
        <v>14426.2</v>
      </c>
      <c r="O17" s="10">
        <f t="shared" si="1"/>
        <v>30030.91</v>
      </c>
      <c r="P17" s="10">
        <f t="shared" si="2"/>
        <v>-0.48999999999796273</v>
      </c>
      <c r="Q17" s="1">
        <v>4908.5</v>
      </c>
      <c r="R17" s="1">
        <v>4537.8</v>
      </c>
      <c r="S17" s="7">
        <f>Q17+R17</f>
        <v>9446.3</v>
      </c>
      <c r="T17" s="8">
        <f>S17-J17</f>
        <v>-0.2000000000007276</v>
      </c>
      <c r="V17" s="1">
        <f>F17+H17</f>
        <v>9446.5</v>
      </c>
      <c r="W17" s="3">
        <v>30031.4</v>
      </c>
      <c r="X17" s="14">
        <v>9447</v>
      </c>
    </row>
    <row r="18" spans="2:16" s="9" customFormat="1" ht="34.5" customHeight="1" hidden="1" outlineLevel="1">
      <c r="B18" s="31" t="s">
        <v>41</v>
      </c>
      <c r="C18" s="32" t="s">
        <v>16</v>
      </c>
      <c r="D18" s="33" t="s">
        <v>15</v>
      </c>
      <c r="E18" s="34"/>
      <c r="F18" s="34"/>
      <c r="G18" s="34"/>
      <c r="H18" s="34"/>
      <c r="I18" s="34">
        <f>12342.1+5086</f>
        <v>17428.1</v>
      </c>
      <c r="J18" s="34">
        <v>5482</v>
      </c>
      <c r="K18" s="35"/>
      <c r="O18" s="10">
        <f t="shared" si="1"/>
        <v>0</v>
      </c>
      <c r="P18" s="10">
        <f t="shared" si="2"/>
        <v>-17428.1</v>
      </c>
    </row>
    <row r="19" spans="2:16" s="9" customFormat="1" ht="34.5" customHeight="1" hidden="1" outlineLevel="1">
      <c r="B19" s="33" t="s">
        <v>42</v>
      </c>
      <c r="C19" s="32" t="s">
        <v>17</v>
      </c>
      <c r="D19" s="33" t="s">
        <v>15</v>
      </c>
      <c r="E19" s="34"/>
      <c r="F19" s="34"/>
      <c r="G19" s="34"/>
      <c r="H19" s="34"/>
      <c r="I19" s="34">
        <f>15761.6+1680-4838.3</f>
        <v>12603.3</v>
      </c>
      <c r="J19" s="34">
        <f>5486-1521</f>
        <v>3965</v>
      </c>
      <c r="K19" s="35"/>
      <c r="O19" s="10">
        <f t="shared" si="1"/>
        <v>0</v>
      </c>
      <c r="P19" s="10">
        <f t="shared" si="2"/>
        <v>-12603.3</v>
      </c>
    </row>
    <row r="20" spans="2:27" ht="42" customHeight="1" collapsed="1">
      <c r="B20" s="25">
        <v>4</v>
      </c>
      <c r="C20" s="30" t="s">
        <v>18</v>
      </c>
      <c r="D20" s="25">
        <v>2</v>
      </c>
      <c r="E20" s="27">
        <v>117700.7</v>
      </c>
      <c r="F20" s="27">
        <v>44453</v>
      </c>
      <c r="G20" s="27">
        <f>46619+1319-840+2935</f>
        <v>50033</v>
      </c>
      <c r="H20" s="27">
        <f>17788+1108</f>
        <v>18896</v>
      </c>
      <c r="I20" s="27">
        <f>E20+G20</f>
        <v>167733.7</v>
      </c>
      <c r="J20" s="27">
        <f>F20+H20</f>
        <v>63349</v>
      </c>
      <c r="K20" s="28">
        <f>J20/I20/12</f>
        <v>0.03147300353675697</v>
      </c>
      <c r="M20" s="3">
        <v>117700.7</v>
      </c>
      <c r="N20" s="3">
        <f>46619+1319-840+2935</f>
        <v>50033</v>
      </c>
      <c r="O20" s="5">
        <f t="shared" si="1"/>
        <v>167733.7</v>
      </c>
      <c r="P20" s="5">
        <f t="shared" si="2"/>
        <v>0</v>
      </c>
      <c r="Z20" s="1">
        <v>167733.7</v>
      </c>
      <c r="AA20" s="1">
        <v>63349</v>
      </c>
    </row>
    <row r="21" spans="2:16" s="9" customFormat="1" ht="34.5" customHeight="1" hidden="1" outlineLevel="1">
      <c r="B21" s="33"/>
      <c r="C21" s="32" t="s">
        <v>19</v>
      </c>
      <c r="D21" s="33">
        <v>2</v>
      </c>
      <c r="E21" s="34"/>
      <c r="F21" s="34"/>
      <c r="G21" s="34"/>
      <c r="H21" s="34"/>
      <c r="I21" s="34">
        <v>117700.7</v>
      </c>
      <c r="J21" s="34">
        <v>44453</v>
      </c>
      <c r="K21" s="35"/>
      <c r="O21" s="10">
        <f t="shared" si="1"/>
        <v>0</v>
      </c>
      <c r="P21" s="10">
        <f t="shared" si="2"/>
        <v>-117700.7</v>
      </c>
    </row>
    <row r="22" spans="2:16" s="9" customFormat="1" ht="34.5" customHeight="1" hidden="1" outlineLevel="1">
      <c r="B22" s="33"/>
      <c r="C22" s="32" t="s">
        <v>20</v>
      </c>
      <c r="D22" s="33">
        <v>2</v>
      </c>
      <c r="E22" s="34"/>
      <c r="F22" s="34"/>
      <c r="G22" s="34"/>
      <c r="H22" s="34"/>
      <c r="I22" s="34">
        <f>46619+1319-840+2935</f>
        <v>50033</v>
      </c>
      <c r="J22" s="34">
        <f>17788+1108</f>
        <v>18896</v>
      </c>
      <c r="K22" s="35"/>
      <c r="O22" s="10">
        <f t="shared" si="1"/>
        <v>0</v>
      </c>
      <c r="P22" s="10">
        <f t="shared" si="2"/>
        <v>-50033</v>
      </c>
    </row>
    <row r="23" spans="2:27" ht="51" customHeight="1" collapsed="1">
      <c r="B23" s="25">
        <v>5</v>
      </c>
      <c r="C23" s="30" t="s">
        <v>38</v>
      </c>
      <c r="D23" s="25" t="s">
        <v>21</v>
      </c>
      <c r="E23" s="27">
        <v>16811.75</v>
      </c>
      <c r="F23" s="27">
        <v>7246</v>
      </c>
      <c r="G23" s="27">
        <v>9155.2</v>
      </c>
      <c r="H23" s="27">
        <v>3946</v>
      </c>
      <c r="I23" s="27">
        <f>E23+G23</f>
        <v>25966.95</v>
      </c>
      <c r="J23" s="27">
        <f>F23+H23</f>
        <v>11192</v>
      </c>
      <c r="K23" s="28">
        <f>J23/I23/12</f>
        <v>0.03591745147838566</v>
      </c>
      <c r="M23" s="9">
        <v>17063</v>
      </c>
      <c r="N23" s="9">
        <f>9188-284</f>
        <v>8904</v>
      </c>
      <c r="O23" s="10">
        <f t="shared" si="1"/>
        <v>25967</v>
      </c>
      <c r="P23" s="10">
        <f t="shared" si="2"/>
        <v>0.049999999999272404</v>
      </c>
      <c r="Z23" s="1">
        <v>25966.95</v>
      </c>
      <c r="AA23" s="1">
        <v>11192</v>
      </c>
    </row>
    <row r="24" spans="2:16" s="9" customFormat="1" ht="43.5" customHeight="1" hidden="1" outlineLevel="1">
      <c r="B24" s="33"/>
      <c r="C24" s="32" t="s">
        <v>22</v>
      </c>
      <c r="D24" s="33" t="s">
        <v>21</v>
      </c>
      <c r="E24" s="34"/>
      <c r="F24" s="34"/>
      <c r="G24" s="34"/>
      <c r="H24" s="34"/>
      <c r="I24" s="34">
        <v>16811.75</v>
      </c>
      <c r="J24" s="34">
        <v>7246</v>
      </c>
      <c r="K24" s="35"/>
      <c r="O24" s="10">
        <f t="shared" si="1"/>
        <v>0</v>
      </c>
      <c r="P24" s="10">
        <f t="shared" si="2"/>
        <v>-16811.75</v>
      </c>
    </row>
    <row r="25" spans="2:16" s="9" customFormat="1" ht="48.75" customHeight="1" hidden="1" outlineLevel="1">
      <c r="B25" s="33"/>
      <c r="C25" s="32" t="s">
        <v>23</v>
      </c>
      <c r="D25" s="33" t="s">
        <v>21</v>
      </c>
      <c r="E25" s="34"/>
      <c r="F25" s="34"/>
      <c r="G25" s="34"/>
      <c r="H25" s="34"/>
      <c r="I25" s="34">
        <v>9155.2</v>
      </c>
      <c r="J25" s="34">
        <v>3946</v>
      </c>
      <c r="K25" s="35"/>
      <c r="O25" s="10">
        <f t="shared" si="1"/>
        <v>0</v>
      </c>
      <c r="P25" s="10">
        <f t="shared" si="2"/>
        <v>-9155.2</v>
      </c>
    </row>
    <row r="26" spans="2:27" ht="50.25" customHeight="1" collapsed="1">
      <c r="B26" s="25">
        <v>6</v>
      </c>
      <c r="C26" s="30" t="s">
        <v>39</v>
      </c>
      <c r="D26" s="25">
        <v>5</v>
      </c>
      <c r="E26" s="27">
        <v>7000.13</v>
      </c>
      <c r="F26" s="27">
        <v>1912</v>
      </c>
      <c r="G26" s="27"/>
      <c r="H26" s="27"/>
      <c r="I26" s="27">
        <f>E26+G26</f>
        <v>7000.13</v>
      </c>
      <c r="J26" s="27">
        <f>F26+H26</f>
        <v>1912</v>
      </c>
      <c r="K26" s="28">
        <f>J26/I26/12</f>
        <v>0.022761482048666713</v>
      </c>
      <c r="M26" s="9">
        <v>7000</v>
      </c>
      <c r="N26" s="9"/>
      <c r="O26" s="10">
        <f t="shared" si="1"/>
        <v>7000</v>
      </c>
      <c r="P26" s="10">
        <f t="shared" si="2"/>
        <v>-0.13000000000010914</v>
      </c>
      <c r="Z26" s="1">
        <v>7000.13</v>
      </c>
      <c r="AA26" s="1">
        <v>1912</v>
      </c>
    </row>
    <row r="27" spans="2:16" s="9" customFormat="1" ht="45.75" customHeight="1" hidden="1" outlineLevel="1">
      <c r="B27" s="33"/>
      <c r="C27" s="32" t="s">
        <v>24</v>
      </c>
      <c r="D27" s="33">
        <v>5</v>
      </c>
      <c r="E27" s="34"/>
      <c r="F27" s="34"/>
      <c r="G27" s="34"/>
      <c r="H27" s="34"/>
      <c r="I27" s="34">
        <v>7000.13</v>
      </c>
      <c r="J27" s="34">
        <v>1912</v>
      </c>
      <c r="K27" s="35"/>
      <c r="O27" s="10">
        <f t="shared" si="1"/>
        <v>0</v>
      </c>
      <c r="P27" s="10">
        <f t="shared" si="2"/>
        <v>-7000.13</v>
      </c>
    </row>
    <row r="28" spans="2:16" s="9" customFormat="1" ht="45" customHeight="1" hidden="1" outlineLevel="1">
      <c r="B28" s="33"/>
      <c r="C28" s="32" t="s">
        <v>25</v>
      </c>
      <c r="D28" s="36"/>
      <c r="E28" s="37"/>
      <c r="F28" s="37"/>
      <c r="G28" s="37"/>
      <c r="H28" s="37"/>
      <c r="I28" s="37">
        <v>0</v>
      </c>
      <c r="J28" s="34">
        <v>0</v>
      </c>
      <c r="K28" s="38"/>
      <c r="O28" s="10">
        <f t="shared" si="1"/>
        <v>0</v>
      </c>
      <c r="P28" s="10">
        <f t="shared" si="2"/>
        <v>0</v>
      </c>
    </row>
    <row r="29" spans="2:27" ht="34.5" customHeight="1" collapsed="1">
      <c r="B29" s="25">
        <v>7</v>
      </c>
      <c r="C29" s="39" t="s">
        <v>26</v>
      </c>
      <c r="D29" s="25"/>
      <c r="E29" s="27">
        <f>19692.88-537-1000</f>
        <v>18155.88</v>
      </c>
      <c r="F29" s="27">
        <v>9840</v>
      </c>
      <c r="G29" s="27">
        <v>3793</v>
      </c>
      <c r="H29" s="27">
        <v>2056</v>
      </c>
      <c r="I29" s="27">
        <f>E29+G29</f>
        <v>21948.88</v>
      </c>
      <c r="J29" s="27">
        <f>F29+H29</f>
        <v>11896</v>
      </c>
      <c r="K29" s="28">
        <f>J29/I29/12</f>
        <v>0.04516555438515921</v>
      </c>
      <c r="M29" s="9">
        <f>18655-458</f>
        <v>18197</v>
      </c>
      <c r="N29" s="9">
        <v>3751.5</v>
      </c>
      <c r="O29" s="10">
        <f t="shared" si="1"/>
        <v>21948.5</v>
      </c>
      <c r="P29" s="10">
        <f t="shared" si="2"/>
        <v>-0.38000000000101863</v>
      </c>
      <c r="Z29" s="1">
        <v>21948.88</v>
      </c>
      <c r="AA29" s="1">
        <v>11896</v>
      </c>
    </row>
    <row r="30" spans="2:16" s="9" customFormat="1" ht="34.5" customHeight="1" hidden="1" outlineLevel="1">
      <c r="B30" s="33"/>
      <c r="C30" s="38" t="s">
        <v>27</v>
      </c>
      <c r="D30" s="33"/>
      <c r="E30" s="34"/>
      <c r="F30" s="34"/>
      <c r="G30" s="34"/>
      <c r="H30" s="34"/>
      <c r="I30" s="34">
        <f>19692.88-537-1000</f>
        <v>18155.88</v>
      </c>
      <c r="J30" s="34">
        <v>9840</v>
      </c>
      <c r="K30" s="35"/>
      <c r="O30" s="10">
        <f>M30+N30</f>
        <v>0</v>
      </c>
      <c r="P30" s="10">
        <f>O30-I30</f>
        <v>-18155.88</v>
      </c>
    </row>
    <row r="31" spans="2:16" s="9" customFormat="1" ht="34.5" customHeight="1" hidden="1" outlineLevel="1">
      <c r="B31" s="33"/>
      <c r="C31" s="38" t="s">
        <v>28</v>
      </c>
      <c r="D31" s="33"/>
      <c r="E31" s="34"/>
      <c r="F31" s="34"/>
      <c r="G31" s="34"/>
      <c r="H31" s="34"/>
      <c r="I31" s="34">
        <v>3793</v>
      </c>
      <c r="J31" s="34">
        <v>2056</v>
      </c>
      <c r="K31" s="35"/>
      <c r="O31" s="10">
        <f>M31+N31</f>
        <v>0</v>
      </c>
      <c r="P31" s="10">
        <f>O31-I31</f>
        <v>-3793</v>
      </c>
    </row>
    <row r="32" spans="2:27" ht="34.5" customHeight="1" collapsed="1">
      <c r="B32" s="25">
        <v>8</v>
      </c>
      <c r="C32" s="30" t="s">
        <v>40</v>
      </c>
      <c r="D32" s="25">
        <v>1</v>
      </c>
      <c r="E32" s="27">
        <f>4447.9+297+552.5</f>
        <v>5297.4</v>
      </c>
      <c r="F32" s="27">
        <f>2147+250</f>
        <v>2397</v>
      </c>
      <c r="G32" s="27">
        <f>38843.8+3420-1319-840+2223.7</f>
        <v>42328.5</v>
      </c>
      <c r="H32" s="27">
        <f>18144+1006</f>
        <v>19150</v>
      </c>
      <c r="I32" s="27">
        <f>E32+G32</f>
        <v>47625.9</v>
      </c>
      <c r="J32" s="27">
        <f>F32+H32</f>
        <v>21547</v>
      </c>
      <c r="K32" s="28">
        <f>J32/I32/12</f>
        <v>0.0377018247074246</v>
      </c>
      <c r="M32" s="11">
        <f>5309+670</f>
        <v>5979</v>
      </c>
      <c r="N32" s="11">
        <f>38854.4+2792.5</f>
        <v>41646.9</v>
      </c>
      <c r="O32" s="11">
        <f>M32+N32</f>
        <v>47625.9</v>
      </c>
      <c r="P32" s="10">
        <f>O32-I32</f>
        <v>0</v>
      </c>
      <c r="Z32" s="1">
        <v>47625.9</v>
      </c>
      <c r="AA32" s="1">
        <v>21547</v>
      </c>
    </row>
    <row r="33" spans="2:11" s="15" customFormat="1" ht="34.5" customHeight="1" hidden="1" outlineLevel="1">
      <c r="B33" s="40"/>
      <c r="C33" s="41" t="s">
        <v>29</v>
      </c>
      <c r="D33" s="40">
        <v>1</v>
      </c>
      <c r="E33" s="42"/>
      <c r="F33" s="42"/>
      <c r="G33" s="42"/>
      <c r="H33" s="42"/>
      <c r="I33" s="42">
        <f>4447.9+297+552.5</f>
        <v>5297.4</v>
      </c>
      <c r="J33" s="42">
        <f>2147+250</f>
        <v>2397</v>
      </c>
      <c r="K33" s="43"/>
    </row>
    <row r="34" spans="2:11" s="15" customFormat="1" ht="34.5" customHeight="1" hidden="1" outlineLevel="1">
      <c r="B34" s="40"/>
      <c r="C34" s="41" t="s">
        <v>30</v>
      </c>
      <c r="D34" s="40"/>
      <c r="E34" s="42"/>
      <c r="F34" s="42"/>
      <c r="G34" s="42"/>
      <c r="H34" s="42"/>
      <c r="I34" s="42">
        <f>38843.8+3420-1319-840+2223.7</f>
        <v>42328.5</v>
      </c>
      <c r="J34" s="42">
        <f>18144+1006</f>
        <v>19150</v>
      </c>
      <c r="K34" s="43"/>
    </row>
    <row r="35" spans="2:27" ht="52.5" customHeight="1" collapsed="1">
      <c r="B35" s="25">
        <v>9</v>
      </c>
      <c r="C35" s="30" t="s">
        <v>31</v>
      </c>
      <c r="D35" s="25" t="s">
        <v>15</v>
      </c>
      <c r="E35" s="27"/>
      <c r="F35" s="27"/>
      <c r="G35" s="44">
        <v>4838.3</v>
      </c>
      <c r="H35" s="27">
        <f>G35*0.0262*12</f>
        <v>1521.16152</v>
      </c>
      <c r="I35" s="27">
        <f>E35+G35</f>
        <v>4838.3</v>
      </c>
      <c r="J35" s="27">
        <f>F35+H35</f>
        <v>1521.16152</v>
      </c>
      <c r="K35" s="28">
        <f>J35/I35/12</f>
        <v>0.0262</v>
      </c>
      <c r="N35" s="3">
        <v>4838.3</v>
      </c>
      <c r="Z35" s="1">
        <v>4838.3</v>
      </c>
      <c r="AA35" s="1">
        <v>1521.16152</v>
      </c>
    </row>
    <row r="36" spans="2:11" ht="32.25" customHeight="1" hidden="1" outlineLevel="1">
      <c r="B36" s="25"/>
      <c r="C36" s="30" t="s">
        <v>32</v>
      </c>
      <c r="D36" s="25"/>
      <c r="E36" s="27"/>
      <c r="F36" s="27"/>
      <c r="G36" s="27"/>
      <c r="H36" s="27"/>
      <c r="I36" s="27">
        <v>0</v>
      </c>
      <c r="J36" s="27">
        <v>0</v>
      </c>
      <c r="K36" s="28"/>
    </row>
    <row r="37" spans="2:11" ht="40.5" customHeight="1" hidden="1" outlineLevel="1">
      <c r="B37" s="45"/>
      <c r="C37" s="30" t="s">
        <v>33</v>
      </c>
      <c r="D37" s="25" t="s">
        <v>15</v>
      </c>
      <c r="E37" s="27"/>
      <c r="F37" s="27"/>
      <c r="G37" s="27"/>
      <c r="H37" s="27"/>
      <c r="I37" s="44">
        <v>4838.3</v>
      </c>
      <c r="J37" s="27">
        <f>I37*0.0262*12</f>
        <v>1521.16152</v>
      </c>
      <c r="K37" s="46"/>
    </row>
    <row r="38" spans="2:27" ht="30.75" customHeight="1" collapsed="1">
      <c r="B38" s="47"/>
      <c r="C38" s="65" t="s">
        <v>50</v>
      </c>
      <c r="D38" s="65"/>
      <c r="E38" s="48">
        <f>E15+E16+E17+E20+E23+E26+E29+E32+E35</f>
        <v>783145.3899999999</v>
      </c>
      <c r="F38" s="48">
        <f>F15+F16+F17+F20+F23+F26+F29+F32+F35</f>
        <v>204584.1</v>
      </c>
      <c r="G38" s="48">
        <f>G15+G16+G17+G20+G23+G26+G29+G32+G35</f>
        <v>122751.3</v>
      </c>
      <c r="H38" s="48">
        <f>H15+H16+H17+H20+H23+H26+H29+H32+H35</f>
        <v>49533.56152</v>
      </c>
      <c r="I38" s="48">
        <f>I15+I16+I17+I20+I23+I26+I29+I32+I35</f>
        <v>905896.6900000001</v>
      </c>
      <c r="J38" s="27">
        <f>J39+J40</f>
        <v>254118.16152</v>
      </c>
      <c r="K38" s="49">
        <f>J38/I38/12+0.0001</f>
        <v>0.02347630073468973</v>
      </c>
      <c r="M38" s="4">
        <f>M15+M16+M17+M20+M23+M26+M29+M32+M35</f>
        <v>782295.8399999999</v>
      </c>
      <c r="N38" s="4">
        <f>N15+N16+N17+N20+N23+N26+N29+N32+N35</f>
        <v>123599.90000000001</v>
      </c>
      <c r="O38" s="4">
        <f>O15+O16+O17+O20+O23+O26+O29+O32+O35</f>
        <v>901057.4400000001</v>
      </c>
      <c r="Z38" s="5">
        <f>E38+G38</f>
        <v>905896.69</v>
      </c>
      <c r="AA38" s="5">
        <f>F38+H38</f>
        <v>254117.66152000002</v>
      </c>
    </row>
    <row r="39" spans="2:11" ht="14.25" hidden="1" outlineLevel="1">
      <c r="B39" s="22"/>
      <c r="C39" s="22" t="s">
        <v>34</v>
      </c>
      <c r="D39" s="22"/>
      <c r="E39" s="22"/>
      <c r="F39" s="22"/>
      <c r="G39" s="22"/>
      <c r="H39" s="22"/>
      <c r="I39" s="23">
        <f>I15+I16+I18+I21+I24+I27+I30++I33</f>
        <v>783145.3899999999</v>
      </c>
      <c r="J39" s="23">
        <f>J15+J16+J18+J21+J24+J27+J30++J33</f>
        <v>204584</v>
      </c>
      <c r="K39" s="22"/>
    </row>
    <row r="40" spans="2:11" ht="14.25" hidden="1" outlineLevel="1">
      <c r="B40" s="19"/>
      <c r="C40" s="19" t="s">
        <v>35</v>
      </c>
      <c r="D40" s="19"/>
      <c r="E40" s="19"/>
      <c r="F40" s="19"/>
      <c r="G40" s="19"/>
      <c r="H40" s="19"/>
      <c r="I40" s="12">
        <f>I19+I22+I25+I31+I34+I37</f>
        <v>122751.3</v>
      </c>
      <c r="J40" s="12">
        <f>J19+J22+J25+J31+J34+J37</f>
        <v>49534.16152</v>
      </c>
      <c r="K40" s="19"/>
    </row>
    <row r="41" spans="2:11" ht="12.75" collapsed="1">
      <c r="B41" s="17"/>
      <c r="C41" s="17"/>
      <c r="D41" s="17"/>
      <c r="E41" s="17"/>
      <c r="F41" s="17"/>
      <c r="G41" s="17"/>
      <c r="H41" s="17"/>
      <c r="I41" s="20"/>
      <c r="J41" s="21"/>
      <c r="K41" s="17"/>
    </row>
    <row r="42" spans="2:11" ht="43.5" customHeight="1">
      <c r="B42" s="68" t="s">
        <v>48</v>
      </c>
      <c r="C42" s="69"/>
      <c r="D42" s="69"/>
      <c r="E42" s="69"/>
      <c r="F42" s="69"/>
      <c r="G42" s="69"/>
      <c r="H42" s="69"/>
      <c r="I42" s="69"/>
      <c r="J42" s="69"/>
      <c r="K42" s="69"/>
    </row>
    <row r="43" ht="12.75">
      <c r="J43" s="6"/>
    </row>
  </sheetData>
  <sheetProtection/>
  <mergeCells count="15">
    <mergeCell ref="B42:K42"/>
    <mergeCell ref="B12:K12"/>
    <mergeCell ref="B13:B14"/>
    <mergeCell ref="C13:C14"/>
    <mergeCell ref="D13:D14"/>
    <mergeCell ref="E13:F13"/>
    <mergeCell ref="G13:H13"/>
    <mergeCell ref="I13:J13"/>
    <mergeCell ref="K13:K14"/>
    <mergeCell ref="B6:K6"/>
    <mergeCell ref="B7:K7"/>
    <mergeCell ref="B8:K8"/>
    <mergeCell ref="B9:K9"/>
    <mergeCell ref="C38:D38"/>
    <mergeCell ref="B11:K11"/>
  </mergeCells>
  <printOptions/>
  <pageMargins left="0.4" right="0.16" top="0.4" bottom="1" header="0.17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cherv</dc:creator>
  <cp:keywords/>
  <dc:description/>
  <cp:lastModifiedBy>gulja</cp:lastModifiedBy>
  <cp:lastPrinted>2012-04-02T03:02:16Z</cp:lastPrinted>
  <dcterms:created xsi:type="dcterms:W3CDTF">2010-11-03T08:34:48Z</dcterms:created>
  <dcterms:modified xsi:type="dcterms:W3CDTF">2012-11-15T03:43:42Z</dcterms:modified>
  <cp:category/>
  <cp:version/>
  <cp:contentType/>
  <cp:contentStatus/>
</cp:coreProperties>
</file>